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qldcfile01\PlanningandDevelopment\Building\Building_Services_and_QMS\QMS\QMS-003 Forms and Checklist Register\Application Forms - QLDC\AF CALC Building Consent Initial Fee Calcualator\"/>
    </mc:Choice>
  </mc:AlternateContent>
  <xr:revisionPtr revIDLastSave="0" documentId="13_ncr:1_{443CAE3E-4D1C-44E6-8CD9-974703571479}" xr6:coauthVersionLast="47" xr6:coauthVersionMax="47" xr10:uidLastSave="{00000000-0000-0000-0000-000000000000}"/>
  <bookViews>
    <workbookView xWindow="13305" yWindow="-16515" windowWidth="29040" windowHeight="15720" xr2:uid="{AF93717D-3E11-46C9-AF87-15594850E684}"/>
  </bookViews>
  <sheets>
    <sheet name="Building Consent Fee Calculator" sheetId="6" r:id="rId1"/>
  </sheets>
  <definedNames>
    <definedName name="_xlnm.Print_Area" localSheetId="0">'Building Consent Fee Calculator'!$A$1:$H$63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6" l="1"/>
  <c r="J22" i="6"/>
  <c r="J24" i="6"/>
  <c r="L51" i="6"/>
  <c r="L52" i="6"/>
  <c r="L53" i="6"/>
  <c r="L54" i="6"/>
  <c r="K67" i="6" s="1"/>
  <c r="L55" i="6"/>
  <c r="L56" i="6"/>
  <c r="L57" i="6"/>
  <c r="K69" i="6" s="1"/>
  <c r="L58" i="6"/>
  <c r="L59" i="6"/>
  <c r="J61" i="6"/>
  <c r="K61" i="6" s="1"/>
  <c r="K64" i="6"/>
  <c r="J64" i="6" s="1"/>
  <c r="H36" i="6" s="1"/>
  <c r="K65" i="6"/>
  <c r="J65" i="6" s="1"/>
  <c r="J67" i="6"/>
  <c r="J68" i="6"/>
  <c r="J63" i="6" s="1"/>
  <c r="K68" i="6"/>
  <c r="J62" i="6" s="1"/>
  <c r="J69" i="6"/>
  <c r="H35" i="6" l="1"/>
  <c r="H32" i="6"/>
  <c r="K63" i="6"/>
  <c r="H29" i="6"/>
  <c r="M60" i="6"/>
  <c r="Q60" i="6"/>
  <c r="H40" i="6" l="1"/>
</calcChain>
</file>

<file path=xl/sharedStrings.xml><?xml version="1.0" encoding="utf-8"?>
<sst xmlns="http://schemas.openxmlformats.org/spreadsheetml/2006/main" count="77" uniqueCount="65">
  <si>
    <t>Building Consent Deposit</t>
  </si>
  <si>
    <t>Total Deposit</t>
  </si>
  <si>
    <t>$</t>
  </si>
  <si>
    <t>GOVERNMENT LEVIES</t>
  </si>
  <si>
    <r>
      <t xml:space="preserve">Estimated Value (incl GST)  Value                 </t>
    </r>
    <r>
      <rPr>
        <b/>
        <u/>
        <sz val="8"/>
        <rFont val="Arial"/>
        <family val="2"/>
      </rPr>
      <t>up to and including</t>
    </r>
  </si>
  <si>
    <t>(PIM)</t>
  </si>
  <si>
    <t>Unlined sheds</t>
  </si>
  <si>
    <t>Other</t>
  </si>
  <si>
    <t>Square metres of building work</t>
  </si>
  <si>
    <t xml:space="preserve">Calculated Value per m2 </t>
  </si>
  <si>
    <r>
      <t>m</t>
    </r>
    <r>
      <rPr>
        <vertAlign val="superscript"/>
        <sz val="10"/>
        <rFont val="Calibri"/>
        <family val="2"/>
        <scheme val="minor"/>
      </rPr>
      <t>2</t>
    </r>
  </si>
  <si>
    <t xml:space="preserve"> (Mark selection with a Y)</t>
  </si>
  <si>
    <t xml:space="preserve">Type of building        </t>
  </si>
  <si>
    <t>New Connections (if required)</t>
  </si>
  <si>
    <t>Please refer to Resource Consent and Engineering Fees and Other Charges for new connection fee structure</t>
  </si>
  <si>
    <t>QLDC BUILDING CONSENT INITIAL FEE</t>
  </si>
  <si>
    <t xml:space="preserve">BRANZ (BUILDING RESEARCH ASSOCIATION)  </t>
  </si>
  <si>
    <t>Calculation Table- Do not change!</t>
  </si>
  <si>
    <t>AMOUNT</t>
  </si>
  <si>
    <t xml:space="preserve">Please enter your estimated project data in the blue highlighted boxes below </t>
  </si>
  <si>
    <t>Commercial</t>
  </si>
  <si>
    <t>BRANZ Levy</t>
  </si>
  <si>
    <t>MBIE BUILDING LEVY</t>
  </si>
  <si>
    <t>Commercial / Industrial project</t>
  </si>
  <si>
    <t>Residential project</t>
  </si>
  <si>
    <t>You must select one of these 4 options for your building project</t>
  </si>
  <si>
    <r>
      <t xml:space="preserve">Note: minimum value threshold is </t>
    </r>
    <r>
      <rPr>
        <b/>
        <sz val="10"/>
        <rFont val="Calibri"/>
        <family val="2"/>
        <scheme val="minor"/>
      </rPr>
      <t>$20,000</t>
    </r>
    <r>
      <rPr>
        <sz val="10"/>
        <rFont val="Calibri"/>
        <family val="2"/>
        <scheme val="minor"/>
      </rPr>
      <t xml:space="preserve"> and over</t>
    </r>
  </si>
  <si>
    <t>PAYMENT OPTIONS</t>
  </si>
  <si>
    <t>Unlined shed or residential?</t>
  </si>
  <si>
    <t>Residential or Commercial up to 500,00</t>
  </si>
  <si>
    <t>Residential or Commercial up to 1 mill</t>
  </si>
  <si>
    <t>Residential</t>
  </si>
  <si>
    <t>Fee</t>
  </si>
  <si>
    <t>PIM</t>
  </si>
  <si>
    <t>Calculated PIM Fee</t>
  </si>
  <si>
    <t>Calc Processing Fee</t>
  </si>
  <si>
    <t>INITIAL FEE BREAKDOWN (gst included)</t>
  </si>
  <si>
    <t>BUILDING CONSENT PROCESSING  &amp; INSPECTIONS FEES</t>
  </si>
  <si>
    <t xml:space="preserve">TOTAL INITIAL FEE TO BE PAID (gst included) </t>
  </si>
  <si>
    <t>Yes, Y</t>
  </si>
  <si>
    <t>No, N</t>
  </si>
  <si>
    <t>Unlined Accessory Building</t>
  </si>
  <si>
    <t>Building Consent Initial fee</t>
  </si>
  <si>
    <t>Note: If you have purchased an earlier PIM please provide the PIM number:  PM</t>
  </si>
  <si>
    <t>-including PIM</t>
  </si>
  <si>
    <t>-INCLUDING PIM</t>
  </si>
  <si>
    <t>select Yes or No</t>
  </si>
  <si>
    <t xml:space="preserve">Do you want to purchase a discounted PIM with your Building Consent? </t>
  </si>
  <si>
    <t>Total with additional $50K</t>
  </si>
  <si>
    <t>&gt;1,000,000</t>
  </si>
  <si>
    <t>BCA ACCREDITATION LEVY</t>
  </si>
  <si>
    <t>QLDC BUILDING CONSENT ACCREDITATION LEVY</t>
  </si>
  <si>
    <t>BCA Levy</t>
  </si>
  <si>
    <t>You will be able to make online payments, direct credits or manual payments once your application has been lodged. The details are outlined on your invoice. Further information can be found on our website: www.qldc.govt.nz</t>
  </si>
  <si>
    <t>Updated as of 1/7/2024</t>
  </si>
  <si>
    <t>The estimation includes the value of building materials, labour, design costs, siteworks etc. (incl. gst)</t>
  </si>
  <si>
    <t>Yes</t>
  </si>
  <si>
    <t>Y</t>
  </si>
  <si>
    <r>
      <t xml:space="preserve">Note: minimum value threshold is </t>
    </r>
    <r>
      <rPr>
        <b/>
        <sz val="10"/>
        <rFont val="Calibri"/>
        <family val="2"/>
        <scheme val="minor"/>
      </rPr>
      <t>$65,000</t>
    </r>
    <r>
      <rPr>
        <sz val="10"/>
        <rFont val="Calibri"/>
        <family val="2"/>
        <scheme val="minor"/>
      </rPr>
      <t xml:space="preserve"> and over</t>
    </r>
  </si>
  <si>
    <t>Estimated Value of Building Work</t>
  </si>
  <si>
    <t>Building Consent Initial Fee Calculator</t>
  </si>
  <si>
    <t>Please note that the below calculation is an initial fee and  further charges may be invoiced depending on the complexity of your project.</t>
  </si>
  <si>
    <t xml:space="preserve">This calculator has been designed to assist with the calculation of the initial fee for Building Consent Applications.
</t>
  </si>
  <si>
    <r>
      <t xml:space="preserve">The calculation is based on the initial fees and charges effective from </t>
    </r>
    <r>
      <rPr>
        <b/>
        <sz val="11"/>
        <rFont val="Calibri"/>
        <family val="2"/>
        <scheme val="minor"/>
      </rPr>
      <t>1 July 2025</t>
    </r>
    <r>
      <rPr>
        <sz val="11"/>
        <rFont val="Calibri"/>
        <family val="2"/>
        <scheme val="minor"/>
      </rPr>
      <t xml:space="preserve"> as outlined in our</t>
    </r>
  </si>
  <si>
    <t>Building Services Fees and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</si>
</sst>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_-* #,##0_-;\-* #,##0_-;_-* &quot;-&quot;??_-;_-@_-"/>
    <numFmt numFmtId="165" formatCode="&quot;$&quot;#,##0.00"/>
    <numFmt numFmtId="166" formatCode="&quot;$&quot;#,##0"/>
  </numFmts>
  <fonts count="24" x14ac:knownFonts="1">
    <font>
      <sz val="10"/>
      <name val="Arial"/>
    </font>
    <font>
      <sz val="10"/>
      <name val="Arial"/>
      <family val="2"/>
    </font>
    <font>
      <b/>
      <sz val="8"/>
      <name val="Arial"/>
      <family val="2"/>
    </font>
    <font>
      <sz val="8"/>
      <name val="Arial"/>
      <family val="2"/>
    </font>
    <font>
      <b/>
      <sz val="10"/>
      <name val="Arial"/>
      <family val="2"/>
    </font>
    <font>
      <b/>
      <u/>
      <sz val="8"/>
      <name val="Arial"/>
      <family val="2"/>
    </font>
    <font>
      <b/>
      <sz val="14"/>
      <name val="Arial"/>
      <family val="2"/>
    </font>
    <font>
      <sz val="10"/>
      <name val="Calibri"/>
      <family val="2"/>
      <scheme val="minor"/>
    </font>
    <font>
      <b/>
      <sz val="14"/>
      <color theme="3" tint="-0.249977111117893"/>
      <name val="Calibri"/>
      <family val="2"/>
      <scheme val="minor"/>
    </font>
    <font>
      <b/>
      <sz val="10"/>
      <name val="Calibri"/>
      <family val="2"/>
      <scheme val="minor"/>
    </font>
    <font>
      <b/>
      <sz val="12"/>
      <name val="Calibri"/>
      <family val="2"/>
      <scheme val="minor"/>
    </font>
    <font>
      <vertAlign val="superscript"/>
      <sz val="10"/>
      <name val="Calibri"/>
      <family val="2"/>
      <scheme val="minor"/>
    </font>
    <font>
      <i/>
      <sz val="10"/>
      <name val="Calibri"/>
      <family val="2"/>
      <scheme val="minor"/>
    </font>
    <font>
      <b/>
      <sz val="11"/>
      <name val="Calibri"/>
      <family val="2"/>
      <scheme val="minor"/>
    </font>
    <font>
      <sz val="11"/>
      <name val="Calibri"/>
      <family val="2"/>
      <scheme val="minor"/>
    </font>
    <font>
      <b/>
      <sz val="14"/>
      <color theme="0"/>
      <name val="Calibri"/>
      <family val="2"/>
      <scheme val="minor"/>
    </font>
    <font>
      <b/>
      <sz val="14"/>
      <name val="Calibri"/>
      <family val="2"/>
      <scheme val="minor"/>
    </font>
    <font>
      <b/>
      <i/>
      <sz val="11"/>
      <name val="Calibri"/>
      <family val="2"/>
      <scheme val="minor"/>
    </font>
    <font>
      <b/>
      <sz val="12"/>
      <color theme="3" tint="-0.249977111117893"/>
      <name val="Calibri"/>
      <family val="2"/>
      <scheme val="minor"/>
    </font>
    <font>
      <b/>
      <sz val="24"/>
      <color theme="3" tint="-0.249977111117893"/>
      <name val="Calibri"/>
      <family val="2"/>
      <scheme val="minor"/>
    </font>
    <font>
      <b/>
      <sz val="12"/>
      <color rgb="FFFF0000"/>
      <name val="Calibri"/>
      <family val="2"/>
      <scheme val="minor"/>
    </font>
    <font>
      <b/>
      <sz val="16"/>
      <name val="Calibri"/>
      <family val="2"/>
      <scheme val="minor"/>
    </font>
    <font>
      <b/>
      <sz val="10"/>
      <color rgb="FFFF0000"/>
      <name val="Arial"/>
      <family val="2"/>
    </font>
    <font>
      <u/>
      <sz val="10"/>
      <color theme="10"/>
      <name val="Arial"/>
      <family val="2"/>
    </font>
  </fonts>
  <fills count="7">
    <fill>
      <patternFill patternType="none"/>
    </fill>
    <fill>
      <patternFill patternType="gray125"/>
    </fill>
    <fill>
      <patternFill patternType="solid">
        <fgColor theme="0"/>
        <bgColor indexed="64"/>
      </patternFill>
    </fill>
    <fill>
      <patternFill patternType="gray0625">
        <fgColor indexed="15"/>
        <bgColor theme="8" tint="0.79998168889431442"/>
      </patternFill>
    </fill>
    <fill>
      <patternFill patternType="solid">
        <fgColor theme="0" tint="-4.9989318521683403E-2"/>
        <bgColor indexed="64"/>
      </patternFill>
    </fill>
    <fill>
      <patternFill patternType="solid">
        <fgColor theme="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3" fillId="0" borderId="0" applyNumberFormat="0" applyFill="0" applyBorder="0" applyAlignment="0" applyProtection="0"/>
  </cellStyleXfs>
  <cellXfs count="98">
    <xf numFmtId="0" fontId="0" fillId="0" borderId="0" xfId="0"/>
    <xf numFmtId="0" fontId="6" fillId="2" borderId="0" xfId="0" applyFont="1" applyFill="1"/>
    <xf numFmtId="0" fontId="0" fillId="2" borderId="0" xfId="0" applyFill="1"/>
    <xf numFmtId="0" fontId="4" fillId="2" borderId="0" xfId="0" applyFont="1" applyFill="1"/>
    <xf numFmtId="0" fontId="2" fillId="2" borderId="1" xfId="0" applyFont="1" applyFill="1" applyBorder="1" applyAlignment="1">
      <alignment horizontal="center" vertical="top" wrapText="1"/>
    </xf>
    <xf numFmtId="164" fontId="3" fillId="2" borderId="1" xfId="1" applyNumberFormat="1" applyFont="1" applyFill="1" applyBorder="1" applyProtection="1"/>
    <xf numFmtId="0" fontId="0" fillId="2" borderId="0" xfId="0" applyFill="1" applyAlignment="1">
      <alignment horizontal="right"/>
    </xf>
    <xf numFmtId="0" fontId="9" fillId="2" borderId="0" xfId="0" applyFont="1" applyFill="1"/>
    <xf numFmtId="165" fontId="10" fillId="2" borderId="0" xfId="0" applyNumberFormat="1" applyFont="1" applyFill="1" applyAlignment="1">
      <alignment horizontal="right"/>
    </xf>
    <xf numFmtId="0" fontId="7" fillId="2" borderId="0" xfId="0" applyFont="1" applyFill="1"/>
    <xf numFmtId="0" fontId="12" fillId="2" borderId="0" xfId="0" applyFont="1" applyFill="1" applyAlignment="1">
      <alignment horizontal="center"/>
    </xf>
    <xf numFmtId="0" fontId="9" fillId="2" borderId="0" xfId="0" applyFont="1" applyFill="1" applyAlignment="1">
      <alignment horizontal="left" wrapText="1"/>
    </xf>
    <xf numFmtId="0" fontId="9" fillId="2" borderId="0" xfId="0" applyFont="1" applyFill="1" applyAlignment="1">
      <alignment horizontal="left"/>
    </xf>
    <xf numFmtId="165" fontId="7" fillId="2" borderId="0" xfId="0" applyNumberFormat="1" applyFont="1" applyFill="1"/>
    <xf numFmtId="0" fontId="3" fillId="2" borderId="1" xfId="0" applyFont="1" applyFill="1" applyBorder="1" applyAlignment="1">
      <alignment horizontal="center"/>
    </xf>
    <xf numFmtId="164" fontId="3" fillId="2" borderId="1" xfId="1" applyNumberFormat="1" applyFont="1" applyFill="1" applyBorder="1" applyAlignment="1" applyProtection="1">
      <alignment horizontal="right"/>
    </xf>
    <xf numFmtId="0" fontId="0" fillId="2" borderId="1" xfId="0" applyFill="1" applyBorder="1"/>
    <xf numFmtId="0" fontId="13" fillId="2" borderId="0" xfId="0" applyFont="1" applyFill="1"/>
    <xf numFmtId="0" fontId="9" fillId="2" borderId="0" xfId="0" applyFont="1" applyFill="1" applyAlignment="1">
      <alignment vertical="center" wrapText="1"/>
    </xf>
    <xf numFmtId="0" fontId="7" fillId="4" borderId="0" xfId="0" applyFont="1" applyFill="1"/>
    <xf numFmtId="0" fontId="13" fillId="4" borderId="0" xfId="0" applyFont="1" applyFill="1"/>
    <xf numFmtId="0" fontId="8" fillId="2" borderId="0" xfId="0" applyFont="1" applyFill="1" applyAlignment="1">
      <alignment horizontal="left"/>
    </xf>
    <xf numFmtId="0" fontId="7" fillId="2" borderId="0" xfId="0" applyFont="1" applyFill="1" applyAlignment="1">
      <alignment horizontal="left"/>
    </xf>
    <xf numFmtId="0" fontId="0" fillId="2" borderId="0" xfId="0" applyFill="1" applyAlignment="1">
      <alignment vertical="top"/>
    </xf>
    <xf numFmtId="0" fontId="0" fillId="0" borderId="0" xfId="0" applyAlignment="1">
      <alignment vertical="top"/>
    </xf>
    <xf numFmtId="0" fontId="7" fillId="2" borderId="0" xfId="0" applyFont="1" applyFill="1" applyAlignment="1">
      <alignment vertical="top" wrapText="1"/>
    </xf>
    <xf numFmtId="0" fontId="12" fillId="2" borderId="0" xfId="0" applyFont="1" applyFill="1" applyAlignment="1">
      <alignment horizontal="left" vertical="center"/>
    </xf>
    <xf numFmtId="8" fontId="0" fillId="2" borderId="0" xfId="0" applyNumberFormat="1" applyFill="1"/>
    <xf numFmtId="164" fontId="0" fillId="2" borderId="0" xfId="1" applyNumberFormat="1" applyFont="1" applyFill="1" applyBorder="1" applyProtection="1"/>
    <xf numFmtId="0" fontId="0" fillId="2" borderId="0" xfId="0" applyFill="1" applyProtection="1">
      <protection locked="0"/>
    </xf>
    <xf numFmtId="0" fontId="7" fillId="2" borderId="2" xfId="0" applyFont="1" applyFill="1" applyBorder="1"/>
    <xf numFmtId="0" fontId="13" fillId="2" borderId="3" xfId="0" applyFont="1" applyFill="1" applyBorder="1" applyAlignment="1">
      <alignment horizontal="right"/>
    </xf>
    <xf numFmtId="0" fontId="13" fillId="2" borderId="4" xfId="0" applyFont="1" applyFill="1" applyBorder="1"/>
    <xf numFmtId="0" fontId="7" fillId="2" borderId="4" xfId="0" applyFont="1" applyFill="1" applyBorder="1"/>
    <xf numFmtId="0" fontId="14" fillId="2" borderId="0" xfId="0" applyFont="1" applyFill="1"/>
    <xf numFmtId="165" fontId="13" fillId="2" borderId="5" xfId="0" applyNumberFormat="1" applyFont="1" applyFill="1" applyBorder="1" applyAlignment="1">
      <alignment horizontal="right"/>
    </xf>
    <xf numFmtId="165" fontId="13" fillId="2" borderId="5" xfId="0" applyNumberFormat="1" applyFont="1" applyFill="1" applyBorder="1"/>
    <xf numFmtId="0" fontId="7" fillId="2" borderId="6" xfId="0" applyFont="1" applyFill="1" applyBorder="1"/>
    <xf numFmtId="0" fontId="7" fillId="2" borderId="7" xfId="0" applyFont="1" applyFill="1" applyBorder="1"/>
    <xf numFmtId="0" fontId="13" fillId="2" borderId="8" xfId="0" applyFont="1" applyFill="1" applyBorder="1"/>
    <xf numFmtId="165" fontId="0" fillId="2" borderId="0" xfId="0" applyNumberFormat="1" applyFill="1"/>
    <xf numFmtId="0" fontId="1" fillId="2" borderId="0" xfId="0" applyFont="1" applyFill="1"/>
    <xf numFmtId="164" fontId="3" fillId="6" borderId="1" xfId="1" applyNumberFormat="1" applyFont="1" applyFill="1" applyBorder="1" applyProtection="1"/>
    <xf numFmtId="0" fontId="1" fillId="2" borderId="0" xfId="0" applyFont="1" applyFill="1" applyAlignment="1">
      <alignment horizontal="right"/>
    </xf>
    <xf numFmtId="166" fontId="0" fillId="2" borderId="0" xfId="0" applyNumberFormat="1" applyFill="1"/>
    <xf numFmtId="0" fontId="9" fillId="4" borderId="4" xfId="0" applyFont="1" applyFill="1" applyBorder="1"/>
    <xf numFmtId="0" fontId="7" fillId="4" borderId="6" xfId="0" applyFont="1" applyFill="1" applyBorder="1"/>
    <xf numFmtId="0" fontId="13" fillId="4" borderId="8" xfId="0" applyFont="1" applyFill="1" applyBorder="1"/>
    <xf numFmtId="0" fontId="4" fillId="6" borderId="0" xfId="0" applyFont="1" applyFill="1"/>
    <xf numFmtId="0" fontId="17" fillId="2" borderId="0" xfId="0" applyFont="1" applyFill="1" applyAlignment="1">
      <alignment horizontal="left" vertical="center"/>
    </xf>
    <xf numFmtId="0" fontId="19" fillId="2" borderId="0" xfId="0" applyFont="1" applyFill="1" applyAlignment="1">
      <alignment vertical="top"/>
    </xf>
    <xf numFmtId="0" fontId="0" fillId="0" borderId="7" xfId="0" applyBorder="1" applyAlignment="1">
      <alignment horizontal="right" indent="1"/>
    </xf>
    <xf numFmtId="0" fontId="16" fillId="4" borderId="0" xfId="0" applyFont="1" applyFill="1"/>
    <xf numFmtId="0" fontId="10" fillId="2" borderId="0" xfId="0" applyFont="1" applyFill="1"/>
    <xf numFmtId="0" fontId="8" fillId="3" borderId="1" xfId="0" applyFont="1" applyFill="1" applyBorder="1" applyProtection="1">
      <protection locked="0"/>
    </xf>
    <xf numFmtId="166" fontId="8" fillId="3" borderId="12" xfId="0" applyNumberFormat="1" applyFont="1" applyFill="1" applyBorder="1" applyAlignment="1" applyProtection="1">
      <alignment horizontal="center"/>
      <protection locked="0"/>
    </xf>
    <xf numFmtId="166" fontId="8" fillId="3" borderId="13" xfId="0" applyNumberFormat="1" applyFont="1" applyFill="1" applyBorder="1" applyAlignment="1" applyProtection="1">
      <alignment horizontal="center"/>
      <protection locked="0"/>
    </xf>
    <xf numFmtId="166" fontId="8" fillId="3" borderId="14" xfId="0" applyNumberFormat="1" applyFont="1" applyFill="1" applyBorder="1" applyAlignment="1" applyProtection="1">
      <alignment horizontal="center"/>
      <protection locked="0"/>
    </xf>
    <xf numFmtId="166" fontId="8" fillId="3" borderId="1" xfId="0" applyNumberFormat="1" applyFont="1" applyFill="1" applyBorder="1" applyAlignment="1" applyProtection="1">
      <alignment horizontal="center"/>
      <protection locked="0"/>
    </xf>
    <xf numFmtId="0" fontId="9" fillId="2" borderId="0" xfId="0" applyFont="1" applyFill="1" applyAlignment="1">
      <alignment horizontal="left" vertical="top" wrapText="1"/>
    </xf>
    <xf numFmtId="0" fontId="7" fillId="2" borderId="0" xfId="0" applyFont="1" applyFill="1" applyAlignment="1">
      <alignment horizontal="left" vertical="center"/>
    </xf>
    <xf numFmtId="8" fontId="21" fillId="4" borderId="5" xfId="0" applyNumberFormat="1" applyFont="1" applyFill="1" applyBorder="1"/>
    <xf numFmtId="0" fontId="0" fillId="4" borderId="7" xfId="0" applyFill="1" applyBorder="1"/>
    <xf numFmtId="0" fontId="16" fillId="4" borderId="0" xfId="0" quotePrefix="1" applyFont="1" applyFill="1"/>
    <xf numFmtId="0" fontId="14" fillId="2" borderId="0" xfId="0" quotePrefix="1" applyFont="1" applyFill="1"/>
    <xf numFmtId="0" fontId="10" fillId="0" borderId="0" xfId="0" applyFont="1"/>
    <xf numFmtId="0" fontId="13" fillId="0" borderId="0" xfId="0" applyFont="1"/>
    <xf numFmtId="0" fontId="3" fillId="2" borderId="0" xfId="0" applyFont="1" applyFill="1" applyAlignment="1">
      <alignment wrapText="1"/>
    </xf>
    <xf numFmtId="0" fontId="3" fillId="2" borderId="1" xfId="0" applyFont="1" applyFill="1" applyBorder="1"/>
    <xf numFmtId="164" fontId="3" fillId="6" borderId="1" xfId="1" applyNumberFormat="1" applyFont="1" applyFill="1" applyBorder="1" applyAlignment="1" applyProtection="1">
      <alignment horizontal="left" indent="2"/>
    </xf>
    <xf numFmtId="164" fontId="0" fillId="2" borderId="0" xfId="0" applyNumberFormat="1" applyFill="1"/>
    <xf numFmtId="2" fontId="2" fillId="6" borderId="1" xfId="1" applyNumberFormat="1" applyFont="1" applyFill="1" applyBorder="1" applyProtection="1"/>
    <xf numFmtId="2" fontId="3" fillId="6" borderId="1" xfId="1" applyNumberFormat="1" applyFont="1" applyFill="1" applyBorder="1" applyProtection="1"/>
    <xf numFmtId="2" fontId="2" fillId="6" borderId="1" xfId="0" applyNumberFormat="1" applyFont="1" applyFill="1" applyBorder="1"/>
    <xf numFmtId="2" fontId="3" fillId="6" borderId="1" xfId="0" applyNumberFormat="1" applyFont="1" applyFill="1" applyBorder="1"/>
    <xf numFmtId="0" fontId="22" fillId="6" borderId="0" xfId="0" applyFont="1" applyFill="1"/>
    <xf numFmtId="49" fontId="18" fillId="3" borderId="1" xfId="0" applyNumberFormat="1" applyFont="1" applyFill="1" applyBorder="1" applyAlignment="1" applyProtection="1">
      <alignment horizontal="left"/>
      <protection locked="0"/>
    </xf>
    <xf numFmtId="0" fontId="0" fillId="2" borderId="0" xfId="0" applyFill="1" applyAlignment="1">
      <alignment horizontal="left" vertical="top"/>
    </xf>
    <xf numFmtId="166" fontId="8" fillId="3" borderId="1" xfId="0" applyNumberFormat="1" applyFont="1" applyFill="1" applyBorder="1" applyProtection="1">
      <protection locked="0"/>
    </xf>
    <xf numFmtId="0" fontId="14" fillId="4" borderId="0" xfId="0" applyFont="1" applyFill="1" applyAlignment="1">
      <alignment horizontal="left" vertical="top" wrapText="1"/>
    </xf>
    <xf numFmtId="0" fontId="15" fillId="5" borderId="0" xfId="0" applyFont="1" applyFill="1" applyAlignment="1">
      <alignment horizontal="left"/>
    </xf>
    <xf numFmtId="0" fontId="7" fillId="2" borderId="0" xfId="0" applyFont="1" applyFill="1" applyAlignment="1">
      <alignment horizontal="left"/>
    </xf>
    <xf numFmtId="0" fontId="15" fillId="5" borderId="9" xfId="0" applyFont="1" applyFill="1" applyBorder="1" applyAlignment="1">
      <alignment horizontal="left"/>
    </xf>
    <xf numFmtId="0" fontId="15" fillId="5" borderId="10" xfId="0" applyFont="1" applyFill="1" applyBorder="1" applyAlignment="1">
      <alignment horizontal="left"/>
    </xf>
    <xf numFmtId="0" fontId="15" fillId="5" borderId="11" xfId="0" applyFont="1" applyFill="1" applyBorder="1" applyAlignment="1">
      <alignment horizontal="left"/>
    </xf>
    <xf numFmtId="0" fontId="23" fillId="4" borderId="0" xfId="2" applyFill="1" applyAlignment="1">
      <alignment horizontal="left" vertical="top" wrapText="1"/>
    </xf>
    <xf numFmtId="0" fontId="14" fillId="4" borderId="15" xfId="0" applyFont="1" applyFill="1" applyBorder="1" applyAlignment="1">
      <alignment horizontal="left" vertical="top" wrapText="1"/>
    </xf>
    <xf numFmtId="0" fontId="14" fillId="4" borderId="2" xfId="0" applyFont="1" applyFill="1" applyBorder="1" applyAlignment="1">
      <alignment horizontal="left" vertical="top"/>
    </xf>
    <xf numFmtId="0" fontId="14" fillId="4" borderId="3" xfId="0" applyFont="1" applyFill="1" applyBorder="1" applyAlignment="1">
      <alignment horizontal="left" vertical="top"/>
    </xf>
    <xf numFmtId="0" fontId="14" fillId="4" borderId="6" xfId="0" applyFont="1" applyFill="1" applyBorder="1" applyAlignment="1">
      <alignment horizontal="left" vertical="top"/>
    </xf>
    <xf numFmtId="0" fontId="14" fillId="4" borderId="7" xfId="0" applyFont="1" applyFill="1" applyBorder="1" applyAlignment="1">
      <alignment horizontal="left" vertical="top"/>
    </xf>
    <xf numFmtId="0" fontId="14" fillId="4" borderId="8" xfId="0" applyFont="1" applyFill="1" applyBorder="1" applyAlignment="1">
      <alignment horizontal="left" vertical="top"/>
    </xf>
    <xf numFmtId="0" fontId="2" fillId="2" borderId="1" xfId="0" applyFont="1" applyFill="1" applyBorder="1" applyAlignment="1">
      <alignment horizontal="center" wrapText="1"/>
    </xf>
    <xf numFmtId="0" fontId="7" fillId="2" borderId="0" xfId="0" applyFont="1" applyFill="1" applyAlignment="1">
      <alignment horizontal="right"/>
    </xf>
    <xf numFmtId="0" fontId="20" fillId="2" borderId="0" xfId="0" applyFont="1" applyFill="1" applyAlignment="1">
      <alignment horizontal="left" vertical="center"/>
    </xf>
    <xf numFmtId="0" fontId="15" fillId="5" borderId="15" xfId="0" applyFont="1" applyFill="1" applyBorder="1" applyAlignment="1">
      <alignment horizontal="left"/>
    </xf>
    <xf numFmtId="0" fontId="15" fillId="5" borderId="2" xfId="0" applyFont="1" applyFill="1" applyBorder="1" applyAlignment="1">
      <alignment horizontal="left"/>
    </xf>
    <xf numFmtId="0" fontId="15" fillId="5" borderId="3" xfId="0" applyFont="1" applyFill="1" applyBorder="1" applyAlignment="1">
      <alignment horizontal="left"/>
    </xf>
  </cellXfs>
  <cellStyles count="3">
    <cellStyle name="Comma" xfId="1" builtinId="3"/>
    <cellStyle name="Hyperlink" xfId="2" builtinId="8"/>
    <cellStyle name="Normal" xfId="0" builtinId="0"/>
  </cellStyles>
  <dxfs count="3">
    <dxf>
      <font>
        <color theme="0"/>
      </font>
    </dxf>
    <dxf>
      <font>
        <color theme="0"/>
      </font>
    </dxf>
    <dxf>
      <font>
        <color theme="0"/>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514127</xdr:colOff>
      <xdr:row>0</xdr:row>
      <xdr:rowOff>69523</xdr:rowOff>
    </xdr:from>
    <xdr:ext cx="2439227" cy="702654"/>
    <xdr:pic>
      <xdr:nvPicPr>
        <xdr:cNvPr id="2" name="Picture 1">
          <a:extLst>
            <a:ext uri="{FF2B5EF4-FFF2-40B4-BE49-F238E27FC236}">
              <a16:creationId xmlns:a16="http://schemas.microsoft.com/office/drawing/2014/main" id="{33DB4C97-FEC7-4194-96E2-07FA3E887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0351" y="69523"/>
          <a:ext cx="2439227" cy="70265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admin.qldc.govt.nz/media/es2p0lhr/building-services-fees-and-charg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ACEC-66D3-4467-B2CC-B8E35926577F}">
  <sheetPr>
    <pageSetUpPr fitToPage="1"/>
  </sheetPr>
  <dimension ref="A1:CG72"/>
  <sheetViews>
    <sheetView tabSelected="1" zoomScale="98" zoomScaleNormal="98" workbookViewId="0">
      <selection activeCell="C9" sqref="C9"/>
    </sheetView>
  </sheetViews>
  <sheetFormatPr defaultColWidth="9.1796875" defaultRowHeight="12.5" x14ac:dyDescent="0.25"/>
  <cols>
    <col min="1" max="1" width="6.26953125" style="2" customWidth="1"/>
    <col min="2" max="2" width="30.7265625" style="2" customWidth="1"/>
    <col min="3" max="3" width="14.1796875" style="2" customWidth="1"/>
    <col min="4" max="4" width="8" style="2" customWidth="1"/>
    <col min="5" max="5" width="13.1796875" style="2" customWidth="1"/>
    <col min="6" max="6" width="5.08984375" style="2" customWidth="1"/>
    <col min="7" max="7" width="19" style="2" customWidth="1"/>
    <col min="8" max="8" width="28.54296875" style="2" customWidth="1"/>
    <col min="9" max="9" width="19.26953125" style="2" hidden="1" customWidth="1"/>
    <col min="10" max="10" width="14.453125" style="2" hidden="1" customWidth="1"/>
    <col min="11" max="11" width="9.453125" style="2" hidden="1" customWidth="1"/>
    <col min="12" max="12" width="9.81640625" style="2" hidden="1" customWidth="1"/>
    <col min="13" max="13" width="13.26953125" style="2" hidden="1" customWidth="1"/>
    <col min="14" max="14" width="11.26953125" style="2" hidden="1" customWidth="1"/>
    <col min="15" max="15" width="3.26953125" style="2" hidden="1" customWidth="1"/>
    <col min="16" max="16" width="6.7265625" style="2" hidden="1" customWidth="1"/>
    <col min="17" max="17" width="8.453125" style="2" hidden="1" customWidth="1"/>
    <col min="18" max="18" width="8.6328125" style="2" hidden="1" customWidth="1"/>
    <col min="19" max="19" width="16.453125" style="2" customWidth="1"/>
    <col min="20" max="21" width="13.81640625" style="2" customWidth="1"/>
    <col min="22" max="26" width="9.1796875" style="2" customWidth="1"/>
    <col min="27" max="85" width="9.1796875" style="2"/>
  </cols>
  <sheetData>
    <row r="1" spans="1:85" ht="33" customHeight="1" x14ac:dyDescent="0.25">
      <c r="A1" s="50" t="s">
        <v>60</v>
      </c>
    </row>
    <row r="2" spans="1:85" ht="33.75" customHeight="1" x14ac:dyDescent="0.4">
      <c r="A2" s="1"/>
    </row>
    <row r="3" spans="1:85" s="24" customFormat="1" ht="14.5" x14ac:dyDescent="0.25">
      <c r="A3" s="79" t="s">
        <v>62</v>
      </c>
      <c r="B3" s="79"/>
      <c r="C3" s="79"/>
      <c r="D3" s="79"/>
      <c r="E3" s="79"/>
      <c r="F3" s="79"/>
      <c r="G3" s="79"/>
      <c r="H3" s="79"/>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row>
    <row r="4" spans="1:85" s="24" customFormat="1" ht="14.5" x14ac:dyDescent="0.25">
      <c r="A4" s="79" t="s">
        <v>63</v>
      </c>
      <c r="B4" s="79"/>
      <c r="C4" s="79"/>
      <c r="D4" s="79"/>
      <c r="E4" s="79"/>
      <c r="F4" s="79"/>
      <c r="G4" s="85" t="s">
        <v>64</v>
      </c>
      <c r="H4" s="85"/>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row>
    <row r="5" spans="1:85" s="24" customFormat="1" ht="16.5" customHeight="1" x14ac:dyDescent="0.25">
      <c r="A5" s="79" t="s">
        <v>61</v>
      </c>
      <c r="B5" s="79"/>
      <c r="C5" s="79"/>
      <c r="D5" s="79"/>
      <c r="E5" s="79"/>
      <c r="F5" s="79"/>
      <c r="G5" s="79"/>
      <c r="H5" s="79"/>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row>
    <row r="6" spans="1:85" s="24" customFormat="1" ht="15" customHeight="1" x14ac:dyDescent="0.25">
      <c r="B6" s="25"/>
      <c r="C6" s="25"/>
      <c r="D6" s="25"/>
      <c r="E6" s="25"/>
      <c r="F6" s="25"/>
      <c r="G6" s="25"/>
      <c r="H6" s="25"/>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row>
    <row r="7" spans="1:85" ht="16.5" customHeight="1" x14ac:dyDescent="0.45">
      <c r="A7" s="80" t="s">
        <v>19</v>
      </c>
      <c r="B7" s="80"/>
      <c r="C7" s="80"/>
      <c r="D7" s="80"/>
      <c r="E7" s="80"/>
      <c r="F7" s="80"/>
      <c r="G7" s="80"/>
      <c r="H7" s="80"/>
    </row>
    <row r="8" spans="1:85" ht="12.75" customHeight="1" x14ac:dyDescent="0.45">
      <c r="A8" s="21"/>
      <c r="B8" s="21"/>
      <c r="C8" s="21"/>
      <c r="D8" s="21"/>
      <c r="E8" s="21"/>
      <c r="F8" s="21"/>
      <c r="G8" s="21"/>
      <c r="H8" s="21"/>
    </row>
    <row r="9" spans="1:85" ht="21.75" customHeight="1" x14ac:dyDescent="0.45">
      <c r="A9" s="53" t="s">
        <v>59</v>
      </c>
      <c r="B9" s="9"/>
      <c r="C9" s="78"/>
      <c r="D9" s="60" t="s">
        <v>55</v>
      </c>
      <c r="E9" s="59"/>
      <c r="F9" s="59"/>
      <c r="G9" s="59"/>
      <c r="H9" s="59"/>
      <c r="L9" s="41"/>
    </row>
    <row r="10" spans="1:85" ht="19.5" customHeight="1" x14ac:dyDescent="0.3">
      <c r="A10" s="18"/>
      <c r="B10" s="18"/>
      <c r="C10" s="13"/>
      <c r="D10" s="59"/>
      <c r="E10" s="59"/>
      <c r="F10" s="59"/>
      <c r="G10" s="59"/>
      <c r="H10" s="59"/>
      <c r="L10" s="40"/>
    </row>
    <row r="11" spans="1:85" ht="16.899999999999999" customHeight="1" x14ac:dyDescent="0.45">
      <c r="A11" s="53" t="s">
        <v>8</v>
      </c>
      <c r="B11" s="17"/>
      <c r="C11" s="54">
        <v>0</v>
      </c>
      <c r="D11" s="9" t="s">
        <v>10</v>
      </c>
      <c r="E11" s="93" t="s">
        <v>9</v>
      </c>
      <c r="F11" s="93"/>
      <c r="G11" s="93"/>
      <c r="H11" s="8">
        <f>IF(OR(C11&gt;0),C9/C11,0)</f>
        <v>0</v>
      </c>
    </row>
    <row r="12" spans="1:85" ht="12" customHeight="1" x14ac:dyDescent="0.3">
      <c r="A12" s="11"/>
      <c r="B12" s="11"/>
      <c r="C12" s="9"/>
      <c r="D12" s="9"/>
      <c r="E12" s="12"/>
      <c r="F12" s="12"/>
      <c r="G12" s="12"/>
      <c r="H12" s="13"/>
    </row>
    <row r="13" spans="1:85" ht="12.75" customHeight="1" x14ac:dyDescent="0.35">
      <c r="A13" s="53" t="s">
        <v>13</v>
      </c>
      <c r="B13" s="17"/>
      <c r="C13" s="9"/>
      <c r="D13" s="9"/>
      <c r="E13" s="12"/>
      <c r="F13" s="12"/>
      <c r="G13" s="12"/>
      <c r="H13" s="13"/>
    </row>
    <row r="14" spans="1:85" ht="13" x14ac:dyDescent="0.3">
      <c r="A14" s="81" t="s">
        <v>14</v>
      </c>
      <c r="B14" s="81"/>
      <c r="C14" s="81"/>
      <c r="D14" s="81"/>
      <c r="E14" s="81"/>
      <c r="F14" s="81"/>
      <c r="G14" s="81"/>
      <c r="H14" s="81"/>
    </row>
    <row r="15" spans="1:85" ht="9" customHeight="1" x14ac:dyDescent="0.3">
      <c r="A15" s="11"/>
      <c r="B15" s="11"/>
      <c r="C15" s="9"/>
      <c r="D15" s="9"/>
      <c r="E15" s="12"/>
      <c r="F15" s="12"/>
      <c r="G15" s="12"/>
      <c r="H15" s="13"/>
    </row>
    <row r="16" spans="1:85" ht="15.5" x14ac:dyDescent="0.35">
      <c r="A16" s="53" t="s">
        <v>12</v>
      </c>
      <c r="B16" s="12"/>
      <c r="C16" s="10" t="s">
        <v>11</v>
      </c>
      <c r="D16" s="12"/>
      <c r="E16" s="9"/>
      <c r="F16" s="9"/>
      <c r="G16" s="9"/>
      <c r="H16" s="9"/>
    </row>
    <row r="17" spans="1:11" ht="18.5" x14ac:dyDescent="0.45">
      <c r="A17" s="7"/>
      <c r="B17" s="9" t="s">
        <v>41</v>
      </c>
      <c r="C17" s="55"/>
      <c r="D17" s="94" t="s">
        <v>25</v>
      </c>
      <c r="E17" s="94"/>
      <c r="F17" s="94"/>
      <c r="G17" s="94"/>
      <c r="H17" s="94"/>
    </row>
    <row r="18" spans="1:11" ht="18.5" x14ac:dyDescent="0.45">
      <c r="A18" s="7"/>
      <c r="B18" s="9" t="s">
        <v>24</v>
      </c>
      <c r="C18" s="56" t="s">
        <v>57</v>
      </c>
      <c r="D18" s="94"/>
      <c r="E18" s="94"/>
      <c r="F18" s="94"/>
      <c r="G18" s="94"/>
      <c r="H18" s="94"/>
      <c r="J18" s="44"/>
    </row>
    <row r="19" spans="1:11" ht="18.5" x14ac:dyDescent="0.45">
      <c r="A19" s="7"/>
      <c r="B19" s="9" t="s">
        <v>23</v>
      </c>
      <c r="C19" s="56"/>
      <c r="D19" s="94"/>
      <c r="E19" s="94"/>
      <c r="F19" s="94"/>
      <c r="G19" s="94"/>
      <c r="H19" s="94"/>
    </row>
    <row r="20" spans="1:11" ht="18.5" x14ac:dyDescent="0.45">
      <c r="A20" s="7"/>
      <c r="B20" s="9" t="s">
        <v>7</v>
      </c>
      <c r="C20" s="57"/>
      <c r="D20" s="94"/>
      <c r="E20" s="94"/>
      <c r="F20" s="94"/>
      <c r="G20" s="94"/>
      <c r="H20" s="94"/>
    </row>
    <row r="21" spans="1:11" ht="6" customHeight="1" x14ac:dyDescent="0.3">
      <c r="A21" s="3"/>
      <c r="C21" s="26"/>
      <c r="D21" s="26"/>
      <c r="E21" s="26"/>
      <c r="F21"/>
      <c r="H21" s="26"/>
    </row>
    <row r="22" spans="1:11" ht="18.5" x14ac:dyDescent="0.45">
      <c r="A22" s="53" t="s">
        <v>47</v>
      </c>
      <c r="B22" s="9"/>
      <c r="C22" s="22"/>
      <c r="D22" s="9"/>
      <c r="E22"/>
      <c r="F22" s="58" t="s">
        <v>56</v>
      </c>
      <c r="G22" s="49" t="s">
        <v>46</v>
      </c>
      <c r="H22" s="26"/>
      <c r="J22" s="2" t="b">
        <f>OR(F22="No",F22="N")</f>
        <v>0</v>
      </c>
      <c r="K22" s="41" t="s">
        <v>39</v>
      </c>
    </row>
    <row r="23" spans="1:11" ht="8.25" customHeight="1" x14ac:dyDescent="0.35">
      <c r="A23" s="53"/>
      <c r="B23" s="9"/>
      <c r="C23" s="22"/>
      <c r="D23" s="9"/>
      <c r="E23" s="9"/>
      <c r="F23" s="49"/>
      <c r="G23" s="26"/>
      <c r="H23" s="26"/>
      <c r="J23"/>
      <c r="K23"/>
    </row>
    <row r="24" spans="1:11" ht="21" hidden="1" customHeight="1" x14ac:dyDescent="0.35">
      <c r="A24" s="65" t="s">
        <v>43</v>
      </c>
      <c r="B24" s="66"/>
      <c r="C24" s="66"/>
      <c r="D24" s="66"/>
      <c r="E24"/>
      <c r="F24" s="76"/>
      <c r="G24"/>
      <c r="H24"/>
      <c r="J24" s="2" t="b">
        <f>OR(F22="Yes",E25="Y")</f>
        <v>1</v>
      </c>
      <c r="K24" s="41" t="s">
        <v>40</v>
      </c>
    </row>
    <row r="25" spans="1:11" ht="1.5" customHeight="1" x14ac:dyDescent="0.3">
      <c r="A25" s="9"/>
      <c r="B25" s="9"/>
      <c r="C25" s="22"/>
      <c r="D25" s="9"/>
      <c r="E25" s="9"/>
      <c r="F25"/>
      <c r="G25"/>
      <c r="H25" s="77"/>
      <c r="J25"/>
      <c r="K25"/>
    </row>
    <row r="26" spans="1:11" ht="9" customHeight="1" x14ac:dyDescent="0.25"/>
    <row r="27" spans="1:11" ht="19" thickBot="1" x14ac:dyDescent="0.5">
      <c r="A27" s="82" t="s">
        <v>36</v>
      </c>
      <c r="B27" s="83"/>
      <c r="C27" s="83"/>
      <c r="D27" s="83"/>
      <c r="E27" s="83"/>
      <c r="F27" s="83"/>
      <c r="G27" s="83"/>
      <c r="H27" s="84"/>
    </row>
    <row r="28" spans="1:11" ht="14.5" x14ac:dyDescent="0.35">
      <c r="A28" s="32" t="s">
        <v>15</v>
      </c>
      <c r="B28" s="30"/>
      <c r="C28" s="30"/>
      <c r="D28" s="30"/>
      <c r="E28" s="30"/>
      <c r="F28" s="30"/>
      <c r="G28" s="30"/>
      <c r="H28" s="31" t="s">
        <v>18</v>
      </c>
    </row>
    <row r="29" spans="1:11" ht="14.5" x14ac:dyDescent="0.35">
      <c r="A29" s="32"/>
      <c r="B29" s="34" t="s">
        <v>37</v>
      </c>
      <c r="C29" s="34"/>
      <c r="D29" s="64" t="s">
        <v>45</v>
      </c>
      <c r="E29" s="34"/>
      <c r="F29" s="34"/>
      <c r="G29" s="34"/>
      <c r="H29" s="35">
        <f>IF(J22=TRUE, J63,K63)</f>
        <v>0</v>
      </c>
    </row>
    <row r="30" spans="1:11" ht="9.75" customHeight="1" x14ac:dyDescent="0.35">
      <c r="A30" s="33"/>
      <c r="B30" s="9"/>
      <c r="C30" s="9"/>
      <c r="D30" s="9"/>
      <c r="E30" s="9"/>
      <c r="F30" s="9"/>
      <c r="G30" s="9"/>
      <c r="H30" s="36"/>
    </row>
    <row r="31" spans="1:11" ht="14.5" x14ac:dyDescent="0.35">
      <c r="A31" s="32" t="s">
        <v>51</v>
      </c>
      <c r="B31" s="9"/>
      <c r="C31" s="9"/>
      <c r="D31" s="9"/>
      <c r="E31" s="9"/>
      <c r="F31" s="9"/>
      <c r="G31" s="9"/>
      <c r="H31" s="36"/>
    </row>
    <row r="32" spans="1:11" ht="14.5" x14ac:dyDescent="0.35">
      <c r="A32" s="33"/>
      <c r="B32" s="34" t="s">
        <v>50</v>
      </c>
      <c r="C32" s="9"/>
      <c r="D32" s="9" t="s">
        <v>26</v>
      </c>
      <c r="E32" s="9"/>
      <c r="F32" s="9"/>
      <c r="G32" s="9"/>
      <c r="H32" s="35" t="str">
        <f>IF(C9&lt;20000,"$0.00",(K65))</f>
        <v>$0.00</v>
      </c>
    </row>
    <row r="33" spans="1:14" ht="9.75" customHeight="1" x14ac:dyDescent="0.35">
      <c r="A33" s="33"/>
      <c r="B33" s="9"/>
      <c r="C33" s="9"/>
      <c r="D33" s="9"/>
      <c r="E33" s="9"/>
      <c r="F33" s="9"/>
      <c r="G33" s="9"/>
      <c r="H33" s="36"/>
    </row>
    <row r="34" spans="1:14" ht="14.5" x14ac:dyDescent="0.35">
      <c r="A34" s="32" t="s">
        <v>3</v>
      </c>
      <c r="B34" s="9"/>
      <c r="C34" s="9"/>
      <c r="D34" s="9"/>
      <c r="E34" s="9"/>
      <c r="F34" s="9"/>
      <c r="G34" s="9"/>
      <c r="H34" s="36"/>
    </row>
    <row r="35" spans="1:14" ht="14.5" x14ac:dyDescent="0.35">
      <c r="A35" s="33"/>
      <c r="B35" s="34" t="s">
        <v>16</v>
      </c>
      <c r="C35" s="34"/>
      <c r="D35" s="9" t="s">
        <v>26</v>
      </c>
      <c r="E35" s="34"/>
      <c r="F35" s="34"/>
      <c r="G35" s="34"/>
      <c r="H35" s="35" t="str">
        <f>IF(C9&lt;20000,"$0.00",J64)</f>
        <v>$0.00</v>
      </c>
    </row>
    <row r="36" spans="1:14" ht="14.5" x14ac:dyDescent="0.35">
      <c r="A36" s="33"/>
      <c r="B36" s="34" t="s">
        <v>22</v>
      </c>
      <c r="C36" s="34"/>
      <c r="D36" s="9" t="s">
        <v>58</v>
      </c>
      <c r="E36" s="34"/>
      <c r="F36" s="34"/>
      <c r="G36" s="34"/>
      <c r="H36" s="35" t="str">
        <f>IF(C9&lt;65000,"$0.00",(J64*1.75))</f>
        <v>$0.00</v>
      </c>
      <c r="I36" s="40"/>
    </row>
    <row r="37" spans="1:14" ht="6.75" customHeight="1" x14ac:dyDescent="0.35">
      <c r="A37" s="37"/>
      <c r="B37" s="38"/>
      <c r="C37" s="38"/>
      <c r="D37" s="38"/>
      <c r="E37" s="38"/>
      <c r="F37" s="38"/>
      <c r="G37" s="38"/>
      <c r="H37" s="39"/>
    </row>
    <row r="38" spans="1:14" ht="6.75" customHeight="1" x14ac:dyDescent="0.35">
      <c r="A38" s="19"/>
      <c r="B38" s="19"/>
      <c r="C38" s="19"/>
      <c r="D38" s="19"/>
      <c r="E38" s="19"/>
      <c r="F38" s="19"/>
      <c r="G38" s="19"/>
      <c r="H38" s="20"/>
    </row>
    <row r="39" spans="1:14" ht="19" thickBot="1" x14ac:dyDescent="0.5">
      <c r="A39" s="82" t="s">
        <v>38</v>
      </c>
      <c r="B39" s="83"/>
      <c r="C39" s="83"/>
      <c r="D39" s="83"/>
      <c r="E39" s="83"/>
      <c r="F39" s="83"/>
      <c r="G39" s="83"/>
      <c r="H39" s="84"/>
    </row>
    <row r="40" spans="1:14" ht="22.5" customHeight="1" x14ac:dyDescent="0.5">
      <c r="A40" s="45"/>
      <c r="B40" s="52" t="s">
        <v>42</v>
      </c>
      <c r="C40" s="63" t="s">
        <v>44</v>
      </c>
      <c r="D40" s="20"/>
      <c r="E40" s="20"/>
      <c r="F40" s="19"/>
      <c r="G40" s="19"/>
      <c r="H40" s="61">
        <f>H29+H35+H36+H32</f>
        <v>0</v>
      </c>
      <c r="I40" s="27"/>
      <c r="J40" s="29"/>
    </row>
    <row r="41" spans="1:14" ht="11.25" customHeight="1" x14ac:dyDescent="0.35">
      <c r="A41" s="46"/>
      <c r="B41" s="62"/>
      <c r="C41" s="62"/>
      <c r="D41" s="62"/>
      <c r="E41" s="62"/>
      <c r="F41" s="62"/>
      <c r="G41" s="62"/>
      <c r="H41" s="47"/>
    </row>
    <row r="42" spans="1:14" ht="6.75" customHeight="1" x14ac:dyDescent="0.35">
      <c r="A42" s="19"/>
      <c r="B42" s="19"/>
      <c r="C42" s="19"/>
      <c r="D42" s="19"/>
      <c r="E42" s="19"/>
      <c r="F42" s="19"/>
      <c r="G42" s="19"/>
      <c r="H42" s="20"/>
    </row>
    <row r="43" spans="1:14" ht="18.5" x14ac:dyDescent="0.45">
      <c r="A43" s="95" t="s">
        <v>27</v>
      </c>
      <c r="B43" s="96"/>
      <c r="C43" s="96"/>
      <c r="D43" s="96"/>
      <c r="E43" s="96"/>
      <c r="F43" s="96"/>
      <c r="G43" s="96"/>
      <c r="H43" s="97"/>
    </row>
    <row r="44" spans="1:14" ht="18.649999999999999" customHeight="1" x14ac:dyDescent="0.25">
      <c r="A44" s="86" t="s">
        <v>53</v>
      </c>
      <c r="B44" s="87"/>
      <c r="C44" s="87"/>
      <c r="D44" s="87"/>
      <c r="E44" s="87"/>
      <c r="F44" s="87"/>
      <c r="G44" s="87"/>
      <c r="H44" s="88"/>
    </row>
    <row r="45" spans="1:14" ht="12" customHeight="1" x14ac:dyDescent="0.25">
      <c r="A45" s="89"/>
      <c r="B45" s="90"/>
      <c r="C45" s="90"/>
      <c r="D45" s="90"/>
      <c r="E45" s="90"/>
      <c r="F45" s="90"/>
      <c r="G45" s="90"/>
      <c r="H45" s="91"/>
    </row>
    <row r="46" spans="1:14" ht="14.5" customHeight="1" x14ac:dyDescent="0.3">
      <c r="J46" s="3"/>
    </row>
    <row r="47" spans="1:14" ht="18.75" customHeight="1" x14ac:dyDescent="0.3">
      <c r="J47" s="3" t="s">
        <v>17</v>
      </c>
      <c r="M47" s="75" t="s">
        <v>54</v>
      </c>
      <c r="N47" s="48"/>
    </row>
    <row r="48" spans="1:14" ht="18.75" customHeight="1" x14ac:dyDescent="0.25"/>
    <row r="49" spans="1:85" ht="26.25" customHeight="1" x14ac:dyDescent="0.25">
      <c r="J49" s="92" t="s">
        <v>4</v>
      </c>
      <c r="K49" s="92"/>
      <c r="L49" s="4" t="s">
        <v>5</v>
      </c>
      <c r="M49" s="4" t="s">
        <v>0</v>
      </c>
      <c r="N49" s="4" t="s">
        <v>1</v>
      </c>
    </row>
    <row r="50" spans="1:85" ht="18.75" customHeight="1" x14ac:dyDescent="0.25">
      <c r="J50" s="14" t="s">
        <v>2</v>
      </c>
      <c r="K50" s="15">
        <v>0</v>
      </c>
      <c r="L50" s="5"/>
      <c r="M50" s="5"/>
      <c r="N50" s="5"/>
    </row>
    <row r="51" spans="1:85" ht="18.75" customHeight="1" x14ac:dyDescent="0.25">
      <c r="J51" s="14" t="s">
        <v>2</v>
      </c>
      <c r="K51" s="5">
        <v>5000</v>
      </c>
      <c r="L51" s="5">
        <f t="shared" ref="L51:L59" si="0">N51-M51</f>
        <v>82</v>
      </c>
      <c r="M51" s="71">
        <v>473</v>
      </c>
      <c r="N51" s="72">
        <v>555</v>
      </c>
    </row>
    <row r="52" spans="1:85" ht="29.25" customHeight="1" x14ac:dyDescent="0.25">
      <c r="J52" s="14" t="s">
        <v>2</v>
      </c>
      <c r="K52" s="5">
        <v>20000</v>
      </c>
      <c r="L52" s="5">
        <f t="shared" si="0"/>
        <v>53</v>
      </c>
      <c r="M52" s="71">
        <v>1093</v>
      </c>
      <c r="N52" s="72">
        <v>1146</v>
      </c>
    </row>
    <row r="53" spans="1:85" ht="18.75" customHeight="1" x14ac:dyDescent="0.25">
      <c r="J53" s="14" t="s">
        <v>2</v>
      </c>
      <c r="K53" s="5">
        <v>180000</v>
      </c>
      <c r="L53" s="5">
        <f t="shared" si="0"/>
        <v>47</v>
      </c>
      <c r="M53" s="71">
        <v>1753</v>
      </c>
      <c r="N53" s="72">
        <v>1800</v>
      </c>
      <c r="O53" s="2" t="s">
        <v>6</v>
      </c>
    </row>
    <row r="54" spans="1:85" ht="18.75" customHeight="1" x14ac:dyDescent="0.25">
      <c r="J54" s="14" t="s">
        <v>2</v>
      </c>
      <c r="K54" s="5">
        <v>180000</v>
      </c>
      <c r="L54" s="5">
        <f t="shared" si="0"/>
        <v>24</v>
      </c>
      <c r="M54" s="71">
        <v>2676</v>
      </c>
      <c r="N54" s="72">
        <v>2700</v>
      </c>
    </row>
    <row r="55" spans="1:85" ht="24" customHeight="1" x14ac:dyDescent="0.25">
      <c r="J55" s="14" t="s">
        <v>2</v>
      </c>
      <c r="K55" s="5">
        <v>500000</v>
      </c>
      <c r="L55" s="5">
        <f t="shared" si="0"/>
        <v>10</v>
      </c>
      <c r="M55" s="71">
        <v>4360</v>
      </c>
      <c r="N55" s="72">
        <v>4370</v>
      </c>
      <c r="O55" s="41" t="s">
        <v>31</v>
      </c>
    </row>
    <row r="56" spans="1:85" ht="26.25" customHeight="1" x14ac:dyDescent="0.25">
      <c r="B56" s="40"/>
      <c r="J56" s="14" t="s">
        <v>2</v>
      </c>
      <c r="K56" s="5">
        <v>500000</v>
      </c>
      <c r="L56" s="5">
        <f t="shared" si="0"/>
        <v>24</v>
      </c>
      <c r="M56" s="71">
        <v>4733</v>
      </c>
      <c r="N56" s="72">
        <v>4757</v>
      </c>
      <c r="O56" s="41" t="s">
        <v>20</v>
      </c>
    </row>
    <row r="57" spans="1:85" ht="18.75" customHeight="1" x14ac:dyDescent="0.25">
      <c r="J57" s="14" t="s">
        <v>2</v>
      </c>
      <c r="K57" s="5">
        <v>1000000</v>
      </c>
      <c r="L57" s="5">
        <f t="shared" si="0"/>
        <v>63</v>
      </c>
      <c r="M57" s="71">
        <v>6621</v>
      </c>
      <c r="N57" s="72">
        <v>6684</v>
      </c>
      <c r="O57" s="41" t="s">
        <v>31</v>
      </c>
    </row>
    <row r="58" spans="1:85" ht="18.75" customHeight="1" x14ac:dyDescent="0.25">
      <c r="J58" s="14" t="s">
        <v>2</v>
      </c>
      <c r="K58" s="5">
        <v>1000000</v>
      </c>
      <c r="L58" s="5">
        <f t="shared" si="0"/>
        <v>0</v>
      </c>
      <c r="M58" s="71">
        <v>7327</v>
      </c>
      <c r="N58" s="72">
        <v>7327</v>
      </c>
      <c r="O58" s="41" t="s">
        <v>20</v>
      </c>
    </row>
    <row r="59" spans="1:85" ht="27" customHeight="1" x14ac:dyDescent="0.25">
      <c r="J59" s="14"/>
      <c r="K59" s="5">
        <v>1000001</v>
      </c>
      <c r="L59" s="5">
        <f t="shared" si="0"/>
        <v>0</v>
      </c>
      <c r="M59" s="72">
        <v>8099</v>
      </c>
      <c r="N59" s="72">
        <v>8099</v>
      </c>
    </row>
    <row r="60" spans="1:85" ht="18.75" customHeight="1" x14ac:dyDescent="0.25">
      <c r="I60" s="67" t="s">
        <v>48</v>
      </c>
      <c r="J60" s="14" t="s">
        <v>2</v>
      </c>
      <c r="K60" s="68" t="s">
        <v>49</v>
      </c>
      <c r="L60" s="5"/>
      <c r="M60" s="73">
        <f>SUM(8099+(K61*66))</f>
        <v>6779</v>
      </c>
      <c r="N60" s="74"/>
      <c r="Q60" s="70">
        <f>SUM(M58+(K61*63))</f>
        <v>6067</v>
      </c>
    </row>
    <row r="61" spans="1:85" ht="18.75" customHeight="1" x14ac:dyDescent="0.25">
      <c r="I61" s="41"/>
      <c r="J61" s="5">
        <f>SUM(C9-K58)/50000</f>
        <v>-20</v>
      </c>
      <c r="K61" s="5">
        <f>CEILING(J61,1)</f>
        <v>-20</v>
      </c>
      <c r="L61" s="5"/>
      <c r="M61" s="5"/>
      <c r="N61" s="16"/>
    </row>
    <row r="62" spans="1:85" ht="18.75" customHeight="1" x14ac:dyDescent="0.25">
      <c r="I62" s="6" t="s">
        <v>34</v>
      </c>
      <c r="J62" s="5">
        <f>IF(AND(C9&gt;K50,C9&lt;=K51),L51, IF(AND(C9&gt;K51,C9&lt;=K52),L52,IF(AND(C9&gt;K52,C9&lt;=K53),K67,IF(AND(C9&gt;K53,C9&lt;=K55),K68,IF(AND(C9&gt;K55,C9&lt;=K57),K69,IF(C9&gt;K58,L59,0))))))</f>
        <v>0</v>
      </c>
      <c r="K62" s="5"/>
      <c r="L62" s="5"/>
      <c r="M62" s="5"/>
      <c r="N62" s="16"/>
    </row>
    <row r="63" spans="1:85" ht="18.75" customHeight="1" x14ac:dyDescent="0.25">
      <c r="I63" s="6" t="s">
        <v>35</v>
      </c>
      <c r="J63" s="5">
        <f>IF(AND(C9&gt;K50,C9&lt;=K51),M51, IF(AND(C9&gt;K51,C9&lt;=K52),M52,IF(AND(C9&gt;K52,C9&lt;=K53),J67,IF(AND(C9&gt;K53,C9&lt;=K55),J68,IF(AND(C9&gt;K55,C9&lt;=K57),J69,IF(C9&gt;=K59,M60,0))))))</f>
        <v>0</v>
      </c>
      <c r="K63" s="5">
        <f>J63+J62</f>
        <v>0</v>
      </c>
      <c r="L63" s="5"/>
      <c r="M63" s="5"/>
      <c r="N63" s="16"/>
      <c r="X63" s="28"/>
      <c r="Y63" s="28"/>
      <c r="Z63" s="28"/>
    </row>
    <row r="64" spans="1:85" ht="18.75" customHeight="1" x14ac:dyDescent="0.25">
      <c r="A64"/>
      <c r="B64"/>
      <c r="C64"/>
      <c r="D64"/>
      <c r="E64"/>
      <c r="F64"/>
      <c r="G64"/>
      <c r="H64"/>
      <c r="I64" s="43" t="s">
        <v>21</v>
      </c>
      <c r="J64" s="42">
        <f>CEILING(K64,1)</f>
        <v>0</v>
      </c>
      <c r="K64" s="42">
        <f>C9/1000</f>
        <v>0</v>
      </c>
      <c r="L64" s="5"/>
      <c r="M64" s="5"/>
      <c r="N64" s="16"/>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row>
    <row r="65" spans="1:85" ht="18.75" customHeight="1" x14ac:dyDescent="0.25">
      <c r="A65"/>
      <c r="B65"/>
      <c r="C65"/>
      <c r="D65"/>
      <c r="E65"/>
      <c r="F65"/>
      <c r="G65"/>
      <c r="H65"/>
      <c r="I65" s="43" t="s">
        <v>52</v>
      </c>
      <c r="J65" s="69">
        <f>K65</f>
        <v>0</v>
      </c>
      <c r="K65" s="42">
        <f>C9*0.00021</f>
        <v>0</v>
      </c>
      <c r="L65" s="5"/>
      <c r="M65" s="5"/>
      <c r="N65" s="16"/>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row>
    <row r="66" spans="1:85" ht="19" customHeight="1" x14ac:dyDescent="0.25">
      <c r="I66"/>
      <c r="J66" s="51" t="s">
        <v>32</v>
      </c>
      <c r="K66" s="51" t="s">
        <v>33</v>
      </c>
      <c r="L66"/>
      <c r="M66"/>
      <c r="N66"/>
      <c r="O66"/>
    </row>
    <row r="67" spans="1:85" x14ac:dyDescent="0.25">
      <c r="J67" s="2">
        <f>IF(C17&gt;0,M53,M54)</f>
        <v>2676</v>
      </c>
      <c r="K67" s="2">
        <f>IF(C17&gt;0,L53,L54)</f>
        <v>24</v>
      </c>
      <c r="L67" s="41" t="s">
        <v>28</v>
      </c>
    </row>
    <row r="68" spans="1:85" x14ac:dyDescent="0.25">
      <c r="J68" s="2">
        <f>IF(C18&gt;0,M55,M56)</f>
        <v>4360</v>
      </c>
      <c r="K68" s="2">
        <f>IF(C18&gt;0,L55,L56)</f>
        <v>10</v>
      </c>
      <c r="L68" s="41" t="s">
        <v>29</v>
      </c>
    </row>
    <row r="69" spans="1:85" x14ac:dyDescent="0.25">
      <c r="J69" s="2">
        <f>IF(C18&gt;0,M57,M58)</f>
        <v>6621</v>
      </c>
      <c r="K69" s="2">
        <f>IF(C18&gt;0,L57,L58)</f>
        <v>63</v>
      </c>
      <c r="L69" s="41" t="s">
        <v>30</v>
      </c>
    </row>
    <row r="72" spans="1:85" x14ac:dyDescent="0.25">
      <c r="I72" s="43"/>
    </row>
  </sheetData>
  <sheetProtection algorithmName="SHA-512" hashValue="bkp7HFpbypBYZ2k1v17dSVjiX0gbr7fQQ07sneo3Yrv6I2FfdGjFJ9h/5WOiXPQHk4fAsi9m86cQPzXEnz8UDg==" saltValue="qeMuvwCedg/VUzXFVwoyzg==" spinCount="100000" sheet="1"/>
  <protectedRanges>
    <protectedRange sqref="C15 C9:C12" name="Range1"/>
    <protectedRange sqref="C13:C14" name="Range1_1"/>
    <protectedRange sqref="F24" name="Range1_2"/>
  </protectedRanges>
  <mergeCells count="13">
    <mergeCell ref="A44:H45"/>
    <mergeCell ref="J49:K49"/>
    <mergeCell ref="E11:G11"/>
    <mergeCell ref="D17:H20"/>
    <mergeCell ref="A43:H43"/>
    <mergeCell ref="A3:H3"/>
    <mergeCell ref="A7:H7"/>
    <mergeCell ref="A14:H14"/>
    <mergeCell ref="A39:H39"/>
    <mergeCell ref="A27:H27"/>
    <mergeCell ref="A4:F4"/>
    <mergeCell ref="G4:H4"/>
    <mergeCell ref="A5:H5"/>
  </mergeCells>
  <conditionalFormatting sqref="C40">
    <cfRule type="expression" dxfId="2" priority="1">
      <formula>$J$22</formula>
    </cfRule>
  </conditionalFormatting>
  <conditionalFormatting sqref="D29">
    <cfRule type="expression" dxfId="1" priority="2">
      <formula>$J$22</formula>
    </cfRule>
  </conditionalFormatting>
  <conditionalFormatting sqref="D40:G40">
    <cfRule type="expression" dxfId="0" priority="3">
      <formula>$J$24</formula>
    </cfRule>
  </conditionalFormatting>
  <dataValidations count="1">
    <dataValidation type="list" allowBlank="1" showInputMessage="1" showErrorMessage="1" sqref="F22" xr:uid="{00000000-0002-0000-0100-000000000000}">
      <formula1>"Yes, No"</formula1>
    </dataValidation>
  </dataValidations>
  <hyperlinks>
    <hyperlink ref="G4:H4" r:id="rId1" display="Building Services Fees and Other Charges." xr:uid="{6D9BA11C-2D66-45ED-9B98-F1AD3F5ADBF3}"/>
  </hyperlinks>
  <pageMargins left="0.74803149606299213" right="0.74803149606299213" top="0.39370078740157483" bottom="0.39370078740157483" header="0.51181102362204722" footer="0.31496062992125984"/>
  <pageSetup paperSize="407" scale="70" orientation="portrait" r:id="rId2"/>
  <headerFooter alignWithMargins="0">
    <oddFooter>&amp;LAF- CALC
Revision: 23&amp;CPage 2 of 2&amp;RLast modified: 10/02/2026</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Building Consent Fee Calculator</vt:lpstr>
      <vt:lpstr>'Building Consent Fee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Laurenson</dc:creator>
  <cp:lastModifiedBy>Sina Schreiber</cp:lastModifiedBy>
  <cp:lastPrinted>2026-02-16T02:45:11Z</cp:lastPrinted>
  <dcterms:created xsi:type="dcterms:W3CDTF">2006-06-22T22:32:14Z</dcterms:created>
  <dcterms:modified xsi:type="dcterms:W3CDTF">2026-02-16T03:20:38Z</dcterms:modified>
</cp:coreProperties>
</file>